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9155" windowHeight="11520"/>
  </bookViews>
  <sheets>
    <sheet name="Приложение 1" sheetId="1" r:id="rId1"/>
  </sheets>
  <definedNames>
    <definedName name="_ftn1" localSheetId="0">'Приложение 1'!$B$12</definedName>
    <definedName name="_ftnref1" localSheetId="0">'Приложение 1'!$F$7</definedName>
    <definedName name="_xlnm.Print_Area" localSheetId="0">'Приложение 1'!$A$1:$J$19</definedName>
  </definedNames>
  <calcPr calcId="145621" concurrentCalc="0"/>
</workbook>
</file>

<file path=xl/calcChain.xml><?xml version="1.0" encoding="utf-8"?>
<calcChain xmlns="http://schemas.openxmlformats.org/spreadsheetml/2006/main">
  <c r="G10" i="1" l="1"/>
  <c r="H13" i="1"/>
  <c r="H12" i="1"/>
  <c r="G18" i="1"/>
  <c r="H11" i="1"/>
  <c r="H14" i="1"/>
  <c r="H15" i="1"/>
  <c r="H16" i="1"/>
  <c r="G17" i="1"/>
  <c r="D10" i="1"/>
  <c r="D11" i="1"/>
  <c r="E11" i="1"/>
  <c r="E10" i="1"/>
  <c r="H10" i="1"/>
  <c r="H17" i="1"/>
  <c r="H18" i="1"/>
  <c r="H19" i="1"/>
  <c r="I10" i="1"/>
  <c r="I11" i="1"/>
  <c r="I12" i="1"/>
  <c r="I13" i="1"/>
  <c r="I14" i="1"/>
  <c r="I15" i="1"/>
  <c r="I16" i="1"/>
  <c r="I17" i="1"/>
  <c r="I18" i="1"/>
  <c r="I19" i="1"/>
  <c r="G19" i="1"/>
  <c r="E19" i="1"/>
  <c r="F10" i="1"/>
  <c r="F11" i="1"/>
  <c r="F12" i="1"/>
  <c r="F13" i="1"/>
  <c r="F14" i="1"/>
  <c r="F15" i="1"/>
  <c r="F16" i="1"/>
  <c r="F17" i="1"/>
  <c r="F18" i="1"/>
  <c r="F19" i="1"/>
  <c r="C19" i="1"/>
  <c r="D13" i="1"/>
  <c r="D14" i="1"/>
  <c r="D19" i="1"/>
  <c r="C10" i="1"/>
  <c r="C14" i="1"/>
  <c r="C11" i="1"/>
  <c r="E14" i="1"/>
  <c r="C26" i="1"/>
  <c r="E18" i="1"/>
  <c r="D18" i="1"/>
  <c r="C18" i="1"/>
  <c r="E17" i="1"/>
  <c r="E15" i="1"/>
  <c r="D15" i="1"/>
  <c r="C15" i="1"/>
  <c r="E13" i="1"/>
  <c r="C13" i="1"/>
  <c r="E12" i="1"/>
  <c r="D12" i="1"/>
  <c r="C12" i="1"/>
  <c r="A11" i="1"/>
  <c r="A12" i="1"/>
  <c r="A13" i="1"/>
  <c r="A14" i="1"/>
  <c r="A15" i="1"/>
  <c r="A16" i="1"/>
  <c r="A17" i="1"/>
  <c r="A18" i="1"/>
</calcChain>
</file>

<file path=xl/sharedStrings.xml><?xml version="1.0" encoding="utf-8"?>
<sst xmlns="http://schemas.openxmlformats.org/spreadsheetml/2006/main" count="32" uniqueCount="31">
  <si>
    <t>Информация и связь</t>
  </si>
  <si>
    <t>Занятость</t>
  </si>
  <si>
    <t>Здравоохранение</t>
  </si>
  <si>
    <t>Культура</t>
  </si>
  <si>
    <t xml:space="preserve">Социальная защита </t>
  </si>
  <si>
    <t>ИТОГО:</t>
  </si>
  <si>
    <r>
      <t xml:space="preserve">Всего, тыс.руб.
</t>
    </r>
    <r>
      <rPr>
        <b/>
        <i/>
        <sz val="10.5"/>
        <color indexed="8"/>
        <rFont val="Times New Roman"/>
        <family val="1"/>
        <charset val="204"/>
      </rPr>
      <t>(графа 3 + графа 4)</t>
    </r>
  </si>
  <si>
    <t>из федераль-ного бюджета</t>
  </si>
  <si>
    <t>из консолиди-рованного бюджета Амурской области</t>
  </si>
  <si>
    <t>Примечания</t>
  </si>
  <si>
    <t>№ п\п</t>
  </si>
  <si>
    <t>Образование</t>
  </si>
  <si>
    <t>Приложение № 4
к подпрограмме «Формирование системы комплексной реабилитации и абилитации инвалидов, в том числе детей-инвалидов, в Амурской области»</t>
  </si>
  <si>
    <t>Сведения о планируемом распределении бюджетных ассигнований подпрограммы</t>
  </si>
  <si>
    <t>Наименование направления деятельности (сферы)</t>
  </si>
  <si>
    <t>Объем финансового обеспечения мероприятий подпрограммы, тыс. руб.</t>
  </si>
  <si>
    <r>
      <t xml:space="preserve">Объем финансового обеспечения мероприятий подпрограммы, процент, %
</t>
    </r>
    <r>
      <rPr>
        <b/>
        <i/>
        <sz val="10.5"/>
        <color indexed="8"/>
        <rFont val="Times New Roman"/>
        <family val="1"/>
        <charset val="204"/>
      </rPr>
      <t>(построчное значение графы 5 / итого графы 5 Х 100)</t>
    </r>
  </si>
  <si>
    <t>Объем финансового обеспечения на реализацию мероприятий в других государственных программах Амурской области, комплексах мер, национальных проектах, тыс. руб.</t>
  </si>
  <si>
    <r>
      <t xml:space="preserve">Объем финансового обеспечения  на реализацию мероприятий с учетом всех источников, тыс.руб.
</t>
    </r>
    <r>
      <rPr>
        <b/>
        <i/>
        <sz val="10.5"/>
        <color indexed="8"/>
        <rFont val="Times New Roman"/>
        <family val="1"/>
        <charset val="204"/>
      </rPr>
      <t>(графа 5 + графа 7)</t>
    </r>
  </si>
  <si>
    <r>
      <t xml:space="preserve">Объем финансового обеспечения на реализацию мероприятий с учетом всех источников, процент, %
</t>
    </r>
    <r>
      <rPr>
        <b/>
        <i/>
        <sz val="10.5"/>
        <color indexed="8"/>
        <rFont val="Times New Roman"/>
        <family val="1"/>
        <charset val="204"/>
      </rPr>
      <t>(построчное значение графы 8 / итого графы 8 Х 100)</t>
    </r>
  </si>
  <si>
    <t>Физическая культура</t>
  </si>
  <si>
    <t>Ранняя помощь</t>
  </si>
  <si>
    <t>Сопровождаемое проживание</t>
  </si>
  <si>
    <t xml:space="preserve">В графу 7 включены объемы средств по мероприятию  "Обеспечение деятельности (оказание услуг) государственных учреждений" государственной программы Амурской области «Развитие и сохранение культуры и искусства Амурской области", утвержденной постановлением Правительства Амурской области от 25.09.2013 №443
</t>
  </si>
  <si>
    <t xml:space="preserve">Превышение 20 % по сфере социальной защиты населения обусловлено включением в проект подпрограммы мероприятий по дополнительной поддержке инвалидов, реализуемых за счет средств областного бюджета государственной программы Амурской области "Развитие системы социальной защиты населения Амурской области", утвержденной постановлением Правительства Амурской области от 25.09.2013 № 444 </t>
  </si>
  <si>
    <t>В графу 7 включены объемы средств по мероприятию «Обеспечение деятельности (оказание услуг) государственных учреждений»  государственной программы Амурской области «Экономическое развитие и инновационная экономика Амурской области», утвержденной постановлением Правительства Амурской области от 25.09.2013 №445</t>
  </si>
  <si>
    <t>В графу 7 включены объемы средств по мероприятию «Обеспечение деятельности (оказание услуг) государственных учреждений»  государственной программы Амурской области «Развитие здравоохранения Амурской области», утвержденной постановлением Правительства Амурской области от 03.07.2013 №302</t>
  </si>
  <si>
    <t>В графу 7 включены объемы средств по мероприятию «Обеспечение деятельности (оказание услуг) государственных учреждений» государственной программы Амурской области «Развитие образования в Амурской области», утвержденной постановлением Правительства Амурской области от 25.09.2013 №448</t>
  </si>
  <si>
    <t>В графу 7 включены объемы средств по мероприятию «Обеспечение деятельности (оказание услуг) государственных учреждений» государственной программы Амурской области «Развитие физической культуры и спорта на территории Амурской области», утвержденной постановлением Правительства Амурской области от 25.09.2013 №451</t>
  </si>
  <si>
    <t xml:space="preserve">В графу 7 включены объемы средств по мероприятиям Комплекса мер Амурской области по развитию технологий, альтернативных предоставлению услуг в стационарной форме социального обслуживания детям-инвалидам и детям с ограниченными возможностями здоровья, включая организацию сопровождаемого проживания, на 2020–2021 годы, утвержденного постановлением Правительства Амурской области от 28.02.2020 № 72, а также государственной программы Амурской области "Развитие системы социальной защиты населения Амурской области", утвержденной постановлением Правительства Амурской области от 25.09.2013 № 444 </t>
  </si>
  <si>
    <t>В графу 7 включены объемы средств по мероприятию «Развитие инфраструктуры электронного правительства в исполнительных органах государственной власти Амурской области» государственной программы Амурской области «Повышение эффективности деятельности органов государственной власти и управления Амурской области», утвержденной  постановлением Правительства Амурской области от 25.09.2013 №442. Недостижение 10 % от общего объёма финансирования обусловлено отсутствием потребности в направлении дополнительных средств на данную сферу.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</si>
</sst>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_ ;\-#,##0.00\ "/>
  </numFmts>
  <fonts count="13"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sz val="12"/>
      <color theme="1"/>
      <name val="Times New Roman"/>
      <family val="1"/>
      <charset val="204"/>
    </font>
    <font>
      <b/>
      <sz val="10.5"/>
      <color theme="1"/>
      <name val="Times New Roman"/>
      <family val="1"/>
      <charset val="204"/>
    </font>
    <font>
      <b/>
      <i/>
      <sz val="10.5"/>
      <color indexed="8"/>
      <name val="Times New Roman"/>
      <family val="1"/>
      <charset val="204"/>
    </font>
    <font>
      <sz val="13"/>
      <color theme="1"/>
      <name val="Times New Roman"/>
      <family val="1"/>
      <charset val="204"/>
    </font>
    <font>
      <sz val="12"/>
      <color theme="1"/>
      <name val="Calibri"/>
      <family val="2"/>
      <charset val="204"/>
      <scheme val="minor"/>
    </font>
    <font>
      <sz val="11"/>
      <color theme="1"/>
      <name val="Times New Roman"/>
      <family val="1"/>
      <charset val="204"/>
    </font>
    <font>
      <b/>
      <i/>
      <sz val="11"/>
      <color theme="1"/>
      <name val="Times New Roman"/>
      <family val="1"/>
      <charset val="204"/>
    </font>
    <font>
      <b/>
      <i/>
      <sz val="14"/>
      <name val="Times New Roman"/>
      <family val="1"/>
      <charset val="204"/>
    </font>
    <font>
      <sz val="14"/>
      <color theme="1"/>
      <name val="Calibri"/>
      <family val="2"/>
      <charset val="204"/>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wrapText="1" shrinkToFit="1"/>
    </xf>
    <xf numFmtId="9" fontId="1" fillId="0" borderId="1" xfId="0" applyNumberFormat="1" applyFont="1" applyBorder="1" applyAlignment="1">
      <alignment horizontal="left" vertical="center" wrapText="1"/>
    </xf>
    <xf numFmtId="0" fontId="0" fillId="0" borderId="0" xfId="0" applyFont="1"/>
    <xf numFmtId="0" fontId="3" fillId="0" borderId="2"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6" fillId="0" borderId="0" xfId="0" applyFont="1" applyAlignment="1">
      <alignment wrapText="1"/>
    </xf>
    <xf numFmtId="9" fontId="1" fillId="0" borderId="1" xfId="0" applyNumberFormat="1" applyFont="1" applyBorder="1" applyAlignment="1">
      <alignment horizontal="left" vertical="center" wrapText="1" shrinkToFit="1"/>
    </xf>
    <xf numFmtId="0" fontId="7" fillId="0" borderId="0" xfId="0" applyFont="1"/>
    <xf numFmtId="0" fontId="3" fillId="0" borderId="0" xfId="0" applyFont="1" applyAlignment="1">
      <alignment horizontal="justify"/>
    </xf>
    <xf numFmtId="0" fontId="8" fillId="0" borderId="0" xfId="0" applyFont="1" applyAlignment="1">
      <alignment wrapText="1"/>
    </xf>
    <xf numFmtId="0" fontId="1" fillId="0" borderId="1" xfId="0" applyFont="1" applyBorder="1" applyAlignment="1">
      <alignment vertical="center" wrapText="1" shrinkToFit="1"/>
    </xf>
    <xf numFmtId="0" fontId="2" fillId="0" borderId="1" xfId="0" applyFont="1" applyBorder="1" applyAlignment="1">
      <alignment vertical="center" wrapText="1"/>
    </xf>
    <xf numFmtId="2" fontId="12" fillId="0" borderId="1" xfId="0" applyNumberFormat="1" applyFont="1" applyFill="1" applyBorder="1" applyAlignment="1">
      <alignment horizontal="center" vertical="center"/>
    </xf>
    <xf numFmtId="2" fontId="0" fillId="0" borderId="0" xfId="0" applyNumberFormat="1"/>
    <xf numFmtId="2" fontId="3" fillId="2" borderId="1" xfId="0" applyNumberFormat="1" applyFont="1" applyFill="1" applyBorder="1" applyAlignment="1">
      <alignment horizontal="center" vertical="center" wrapText="1" shrinkToFit="1"/>
    </xf>
    <xf numFmtId="1" fontId="3" fillId="2" borderId="1" xfId="0" applyNumberFormat="1" applyFont="1" applyFill="1" applyBorder="1" applyAlignment="1">
      <alignment horizontal="center" vertical="center" wrapText="1" shrinkToFit="1"/>
    </xf>
    <xf numFmtId="164" fontId="3" fillId="2" borderId="1" xfId="0" applyNumberFormat="1" applyFont="1" applyFill="1" applyBorder="1" applyAlignment="1">
      <alignment horizontal="center" vertical="center" wrapText="1" shrinkToFit="1"/>
    </xf>
    <xf numFmtId="2"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4" fontId="3" fillId="2" borderId="1" xfId="0" applyNumberFormat="1" applyFont="1" applyFill="1" applyBorder="1" applyAlignment="1">
      <alignment vertical="center"/>
    </xf>
    <xf numFmtId="0" fontId="3" fillId="2" borderId="1" xfId="0" applyFont="1" applyFill="1" applyBorder="1" applyAlignment="1">
      <alignment horizontal="left" vertical="center" wrapText="1"/>
    </xf>
    <xf numFmtId="0" fontId="1" fillId="0" borderId="0" xfId="0" applyFont="1" applyBorder="1" applyAlignment="1">
      <alignment wrapText="1"/>
    </xf>
    <xf numFmtId="0" fontId="4" fillId="0" borderId="1" xfId="0" applyFont="1" applyBorder="1" applyAlignment="1">
      <alignment horizontal="center" vertical="center" wrapText="1" shrinkToFit="1"/>
    </xf>
    <xf numFmtId="0" fontId="10" fillId="0" borderId="0" xfId="0" applyFont="1" applyAlignment="1">
      <alignment horizontal="center"/>
    </xf>
    <xf numFmtId="0" fontId="11" fillId="0" borderId="0" xfId="0" applyFont="1" applyAlignment="1"/>
    <xf numFmtId="0" fontId="9" fillId="0" borderId="0" xfId="0" applyFont="1" applyAlignment="1">
      <alignment horizontal="center" wrapText="1"/>
    </xf>
    <xf numFmtId="0" fontId="0" fillId="0" borderId="0" xfId="0" applyFont="1" applyAlignment="1"/>
    <xf numFmtId="0" fontId="4" fillId="0" borderId="3" xfId="0" applyFont="1" applyBorder="1" applyAlignment="1">
      <alignment horizontal="center" vertical="center" wrapText="1" shrinkToFit="1"/>
    </xf>
    <xf numFmtId="0" fontId="4" fillId="0" borderId="2" xfId="0" applyFont="1"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abSelected="1" view="pageBreakPreview" topLeftCell="A14" zoomScale="110" zoomScaleNormal="100" zoomScaleSheetLayoutView="110" workbookViewId="0">
      <selection activeCell="I16" sqref="I16"/>
    </sheetView>
  </sheetViews>
  <sheetFormatPr defaultRowHeight="15" x14ac:dyDescent="0.25"/>
  <cols>
    <col min="1" max="1" width="4.28515625" customWidth="1"/>
    <col min="2" max="2" width="18.85546875" customWidth="1"/>
    <col min="3" max="3" width="14.28515625" customWidth="1"/>
    <col min="4" max="4" width="13.85546875" customWidth="1"/>
    <col min="5" max="5" width="11.42578125" customWidth="1"/>
    <col min="6" max="6" width="21.140625" customWidth="1"/>
    <col min="7" max="7" width="21.28515625" customWidth="1"/>
    <col min="8" max="8" width="15.28515625" customWidth="1"/>
    <col min="9" max="9" width="19.140625" customWidth="1"/>
    <col min="10" max="10" width="53.42578125" customWidth="1"/>
  </cols>
  <sheetData>
    <row r="1" spans="1:17" ht="60.75" customHeight="1" x14ac:dyDescent="0.25">
      <c r="J1" s="10" t="s">
        <v>12</v>
      </c>
      <c r="K1" s="6"/>
      <c r="L1" s="6"/>
      <c r="M1" s="6"/>
      <c r="N1" s="6"/>
      <c r="O1" s="6"/>
      <c r="P1" s="6"/>
      <c r="Q1" s="6"/>
    </row>
    <row r="2" spans="1:17" ht="21.75" customHeight="1" x14ac:dyDescent="0.25">
      <c r="J2" s="10"/>
      <c r="K2" s="6"/>
      <c r="L2" s="6"/>
      <c r="M2" s="6"/>
      <c r="N2" s="6"/>
      <c r="O2" s="6"/>
      <c r="P2" s="6"/>
      <c r="Q2" s="6"/>
    </row>
    <row r="3" spans="1:17" ht="15" customHeight="1" x14ac:dyDescent="0.35">
      <c r="B3" s="25" t="s">
        <v>13</v>
      </c>
      <c r="C3" s="26"/>
      <c r="D3" s="26"/>
      <c r="E3" s="26"/>
      <c r="F3" s="26"/>
      <c r="G3" s="26"/>
      <c r="H3" s="26"/>
      <c r="I3" s="26"/>
      <c r="J3" s="26"/>
    </row>
    <row r="4" spans="1:17" ht="15" hidden="1" customHeight="1" x14ac:dyDescent="0.25">
      <c r="A4" s="8"/>
      <c r="B4" s="9"/>
      <c r="C4" s="8"/>
      <c r="D4" s="8"/>
      <c r="E4" s="8"/>
      <c r="F4" s="8"/>
      <c r="G4" s="8"/>
      <c r="H4" s="8"/>
      <c r="I4" s="8"/>
      <c r="J4" s="8"/>
    </row>
    <row r="5" spans="1:17" ht="15" customHeight="1" x14ac:dyDescent="0.25">
      <c r="A5" s="27"/>
      <c r="B5" s="28"/>
      <c r="C5" s="28"/>
      <c r="D5" s="28"/>
      <c r="E5" s="28"/>
      <c r="F5" s="28"/>
      <c r="G5" s="28"/>
      <c r="H5" s="28"/>
      <c r="I5" s="28"/>
      <c r="J5" s="28"/>
    </row>
    <row r="6" spans="1:17" ht="5.25" hidden="1" customHeight="1" x14ac:dyDescent="0.25"/>
    <row r="7" spans="1:17" ht="70.5" customHeight="1" x14ac:dyDescent="0.25">
      <c r="A7" s="24" t="s">
        <v>10</v>
      </c>
      <c r="B7" s="24" t="s">
        <v>14</v>
      </c>
      <c r="C7" s="24" t="s">
        <v>15</v>
      </c>
      <c r="D7" s="24"/>
      <c r="E7" s="24"/>
      <c r="F7" s="24" t="s">
        <v>16</v>
      </c>
      <c r="G7" s="24" t="s">
        <v>17</v>
      </c>
      <c r="H7" s="24" t="s">
        <v>18</v>
      </c>
      <c r="I7" s="24" t="s">
        <v>19</v>
      </c>
      <c r="J7" s="29" t="s">
        <v>9</v>
      </c>
    </row>
    <row r="8" spans="1:17" ht="87" customHeight="1" x14ac:dyDescent="0.25">
      <c r="A8" s="24"/>
      <c r="B8" s="24"/>
      <c r="C8" s="5" t="s">
        <v>8</v>
      </c>
      <c r="D8" s="5" t="s">
        <v>7</v>
      </c>
      <c r="E8" s="5" t="s">
        <v>6</v>
      </c>
      <c r="F8" s="24"/>
      <c r="G8" s="24"/>
      <c r="H8" s="24"/>
      <c r="I8" s="24"/>
      <c r="J8" s="30"/>
    </row>
    <row r="9" spans="1:17" s="3" customFormat="1" ht="13.5" customHeight="1" x14ac:dyDescent="0.25">
      <c r="A9" s="1">
        <v>1</v>
      </c>
      <c r="B9" s="1">
        <v>2</v>
      </c>
      <c r="C9" s="1">
        <v>3</v>
      </c>
      <c r="D9" s="1">
        <v>4</v>
      </c>
      <c r="E9" s="1">
        <v>5</v>
      </c>
      <c r="F9" s="1">
        <v>6</v>
      </c>
      <c r="G9" s="1">
        <v>7</v>
      </c>
      <c r="H9" s="1">
        <v>8</v>
      </c>
      <c r="I9" s="1">
        <v>9</v>
      </c>
      <c r="J9" s="4">
        <v>10</v>
      </c>
    </row>
    <row r="10" spans="1:17" ht="120.75" customHeight="1" x14ac:dyDescent="0.25">
      <c r="A10" s="1">
        <v>1</v>
      </c>
      <c r="B10" s="22" t="s">
        <v>4</v>
      </c>
      <c r="C10" s="15">
        <f>1421.06+132.48+300+300+315</f>
        <v>2468.54</v>
      </c>
      <c r="D10" s="15">
        <f>8052.65+750.71+1700+1785</f>
        <v>12288.36</v>
      </c>
      <c r="E10" s="15">
        <f>D10+C10</f>
        <v>14756.900000000001</v>
      </c>
      <c r="F10" s="16">
        <f>E10/E19*100</f>
        <v>28.709676415221352</v>
      </c>
      <c r="G10" s="17">
        <f>249.3+6323.5+207+12667.19</f>
        <v>19446.990000000002</v>
      </c>
      <c r="H10" s="17">
        <f>G10+E10</f>
        <v>34203.89</v>
      </c>
      <c r="I10" s="16">
        <f>H10/H19*100</f>
        <v>26.165055952045364</v>
      </c>
      <c r="J10" s="7" t="s">
        <v>24</v>
      </c>
    </row>
    <row r="11" spans="1:17" ht="105.75" customHeight="1" x14ac:dyDescent="0.25">
      <c r="A11" s="1">
        <f t="shared" ref="A11:A18" si="0">A10+1</f>
        <v>2</v>
      </c>
      <c r="B11" s="22" t="s">
        <v>1</v>
      </c>
      <c r="C11" s="15">
        <f>81+108+37.8</f>
        <v>226.8</v>
      </c>
      <c r="D11" s="15">
        <f>459+612+214.2</f>
        <v>1285.2</v>
      </c>
      <c r="E11" s="15">
        <f>C11+D11</f>
        <v>1512</v>
      </c>
      <c r="F11" s="16">
        <f>E11/E19*100</f>
        <v>2.9416090601559053</v>
      </c>
      <c r="G11" s="15">
        <v>12100</v>
      </c>
      <c r="H11" s="15">
        <f>E11+G11</f>
        <v>13612</v>
      </c>
      <c r="I11" s="16">
        <f>H11/H19*100</f>
        <v>10.412813911494906</v>
      </c>
      <c r="J11" s="7" t="s">
        <v>25</v>
      </c>
    </row>
    <row r="12" spans="1:17" ht="96.75" customHeight="1" x14ac:dyDescent="0.25">
      <c r="A12" s="1">
        <f t="shared" si="0"/>
        <v>3</v>
      </c>
      <c r="B12" s="22" t="s">
        <v>2</v>
      </c>
      <c r="C12" s="15">
        <f>1519.62+40.5+76.5</f>
        <v>1636.62</v>
      </c>
      <c r="D12" s="15">
        <f>8611.18+229.5+433.5</f>
        <v>9274.18</v>
      </c>
      <c r="E12" s="15">
        <f>10130.8+270+510</f>
        <v>10910.8</v>
      </c>
      <c r="F12" s="16">
        <f>E12/E19*100</f>
        <v>21.227055643881645</v>
      </c>
      <c r="G12" s="15">
        <v>1900</v>
      </c>
      <c r="H12" s="15">
        <f>E12+G12</f>
        <v>12810.8</v>
      </c>
      <c r="I12" s="16">
        <f>H12/H19*100</f>
        <v>9.7999174594019198</v>
      </c>
      <c r="J12" s="7" t="s">
        <v>26</v>
      </c>
    </row>
    <row r="13" spans="1:17" ht="131.25" customHeight="1" x14ac:dyDescent="0.25">
      <c r="A13" s="1">
        <f t="shared" si="0"/>
        <v>4</v>
      </c>
      <c r="B13" s="22" t="s">
        <v>11</v>
      </c>
      <c r="C13" s="15">
        <f>99.9+609.14+966.86</f>
        <v>1675.9</v>
      </c>
      <c r="D13" s="15">
        <f>566.1+3451.77+5478.854</f>
        <v>9496.7240000000002</v>
      </c>
      <c r="E13" s="15">
        <f>666+6445.7+4060.9</f>
        <v>11172.6</v>
      </c>
      <c r="F13" s="16">
        <f>E13/E19*100</f>
        <v>21.736389805223457</v>
      </c>
      <c r="G13" s="15">
        <v>1600</v>
      </c>
      <c r="H13" s="15">
        <f>E13+G13</f>
        <v>12772.6</v>
      </c>
      <c r="I13" s="16">
        <f>H13/H19*100</f>
        <v>9.770695486773425</v>
      </c>
      <c r="J13" s="7" t="s">
        <v>27</v>
      </c>
    </row>
    <row r="14" spans="1:17" ht="122.25" customHeight="1" x14ac:dyDescent="0.25">
      <c r="A14" s="1">
        <f t="shared" si="0"/>
        <v>5</v>
      </c>
      <c r="B14" s="22" t="s">
        <v>20</v>
      </c>
      <c r="C14" s="15">
        <f>1269.96+29.7</f>
        <v>1299.6600000000001</v>
      </c>
      <c r="D14" s="15">
        <f>1865.75+168.3</f>
        <v>2034.05</v>
      </c>
      <c r="E14" s="15">
        <f>D14+C14</f>
        <v>3333.71</v>
      </c>
      <c r="F14" s="16">
        <f>E14/E19*100</f>
        <v>6.4857616004843539</v>
      </c>
      <c r="G14" s="15">
        <v>9200</v>
      </c>
      <c r="H14" s="15">
        <f>E14+G14</f>
        <v>12533.71</v>
      </c>
      <c r="I14" s="16">
        <f>H14/H19*100</f>
        <v>9.5879510616105499</v>
      </c>
      <c r="J14" s="7" t="s">
        <v>28</v>
      </c>
    </row>
    <row r="15" spans="1:17" ht="126.75" customHeight="1" x14ac:dyDescent="0.25">
      <c r="A15" s="1">
        <f t="shared" si="0"/>
        <v>6</v>
      </c>
      <c r="B15" s="22" t="s">
        <v>3</v>
      </c>
      <c r="C15" s="18">
        <f>307.5+45</f>
        <v>352.5</v>
      </c>
      <c r="D15" s="18">
        <f>1742.5+255</f>
        <v>1997.5</v>
      </c>
      <c r="E15" s="15">
        <f>D15+C15</f>
        <v>2350</v>
      </c>
      <c r="F15" s="16">
        <f>E15/E19*100</f>
        <v>4.5719452985227358</v>
      </c>
      <c r="G15" s="15">
        <v>10400</v>
      </c>
      <c r="H15" s="15">
        <f>E15+G15</f>
        <v>12750</v>
      </c>
      <c r="I15" s="16">
        <f>H15/H19*100</f>
        <v>9.7534070945900719</v>
      </c>
      <c r="J15" s="2" t="s">
        <v>23</v>
      </c>
    </row>
    <row r="16" spans="1:17" ht="152.25" customHeight="1" x14ac:dyDescent="0.25">
      <c r="A16" s="1">
        <f t="shared" si="0"/>
        <v>7</v>
      </c>
      <c r="B16" s="22" t="s">
        <v>0</v>
      </c>
      <c r="C16" s="18">
        <v>604.73</v>
      </c>
      <c r="D16" s="18">
        <v>3426.8</v>
      </c>
      <c r="E16" s="15">
        <v>4031.53</v>
      </c>
      <c r="F16" s="16">
        <f>E16/E19*100</f>
        <v>7.8433764380227089</v>
      </c>
      <c r="G16" s="15">
        <v>2200</v>
      </c>
      <c r="H16" s="15">
        <f>E16+G16</f>
        <v>6231.5300000000007</v>
      </c>
      <c r="I16" s="19">
        <f>H16/H19*100</f>
        <v>4.7669528558549707</v>
      </c>
      <c r="J16" s="2" t="s">
        <v>30</v>
      </c>
    </row>
    <row r="17" spans="1:10" ht="168.75" customHeight="1" x14ac:dyDescent="0.25">
      <c r="A17" s="1">
        <f t="shared" si="0"/>
        <v>8</v>
      </c>
      <c r="B17" s="22" t="s">
        <v>21</v>
      </c>
      <c r="C17" s="18">
        <v>50</v>
      </c>
      <c r="D17" s="18">
        <v>282.89999999999998</v>
      </c>
      <c r="E17" s="15">
        <f t="shared" ref="E17" si="1">SUM(C17:D17)</f>
        <v>332.9</v>
      </c>
      <c r="F17" s="16">
        <f>E17/E19*100</f>
        <v>0.64765982548009315</v>
      </c>
      <c r="G17" s="20">
        <f>2042.52+1819.5+1540+7238</f>
        <v>12640.02</v>
      </c>
      <c r="H17" s="17">
        <f t="shared" ref="H17" si="2">E17+G17</f>
        <v>12972.92</v>
      </c>
      <c r="I17" s="19">
        <f>H17/H19*100</f>
        <v>9.9239348992587786</v>
      </c>
      <c r="J17" s="2" t="s">
        <v>29</v>
      </c>
    </row>
    <row r="18" spans="1:10" ht="164.25" customHeight="1" x14ac:dyDescent="0.25">
      <c r="A18" s="1">
        <f t="shared" si="0"/>
        <v>9</v>
      </c>
      <c r="B18" s="22" t="s">
        <v>22</v>
      </c>
      <c r="C18" s="21">
        <f>225+225</f>
        <v>450</v>
      </c>
      <c r="D18" s="21">
        <f>1275+1275</f>
        <v>2550</v>
      </c>
      <c r="E18" s="17">
        <f>C18+D18</f>
        <v>3000</v>
      </c>
      <c r="F18" s="16">
        <f>E18/E19*100</f>
        <v>5.8365259130077485</v>
      </c>
      <c r="G18" s="20">
        <f>737.6+149+462.5+8487</f>
        <v>9836.1</v>
      </c>
      <c r="H18" s="17">
        <f>E18+G18</f>
        <v>12836.1</v>
      </c>
      <c r="I18" s="19">
        <f>H18/H19*100</f>
        <v>9.8192712789700103</v>
      </c>
      <c r="J18" s="2" t="s">
        <v>29</v>
      </c>
    </row>
    <row r="19" spans="1:10" ht="35.25" customHeight="1" x14ac:dyDescent="0.25">
      <c r="A19" s="11"/>
      <c r="B19" s="22" t="s">
        <v>5</v>
      </c>
      <c r="C19" s="13">
        <f t="shared" ref="C19:I19" si="3">SUM(C10:C18)</f>
        <v>8764.75</v>
      </c>
      <c r="D19" s="13">
        <f t="shared" si="3"/>
        <v>42635.714000000007</v>
      </c>
      <c r="E19" s="13">
        <f t="shared" si="3"/>
        <v>51400.44</v>
      </c>
      <c r="F19" s="13">
        <f t="shared" si="3"/>
        <v>100</v>
      </c>
      <c r="G19" s="13">
        <f t="shared" si="3"/>
        <v>79323.110000000015</v>
      </c>
      <c r="H19" s="13">
        <f t="shared" si="3"/>
        <v>130723.55</v>
      </c>
      <c r="I19" s="13">
        <f t="shared" si="3"/>
        <v>100</v>
      </c>
      <c r="J19" s="12"/>
    </row>
    <row r="20" spans="1:10" ht="26.25" customHeight="1" x14ac:dyDescent="0.25">
      <c r="A20" s="23"/>
      <c r="B20" s="23"/>
      <c r="C20" s="23"/>
      <c r="D20" s="23"/>
      <c r="E20" s="23"/>
      <c r="F20" s="23"/>
      <c r="G20" s="23"/>
      <c r="H20" s="23"/>
      <c r="I20" s="23"/>
      <c r="J20" s="23"/>
    </row>
    <row r="21" spans="1:10" ht="29.25" customHeight="1" x14ac:dyDescent="0.25">
      <c r="A21" s="23"/>
      <c r="B21" s="23"/>
      <c r="C21" s="23"/>
      <c r="D21" s="23"/>
      <c r="E21" s="23"/>
      <c r="F21" s="23"/>
      <c r="G21" s="23"/>
      <c r="H21" s="23"/>
      <c r="I21" s="23"/>
      <c r="J21" s="23"/>
    </row>
    <row r="26" spans="1:10" x14ac:dyDescent="0.25">
      <c r="C26" s="14">
        <f>48607.72-D19</f>
        <v>5972.0059999999939</v>
      </c>
    </row>
  </sheetData>
  <mergeCells count="12">
    <mergeCell ref="A21:J21"/>
    <mergeCell ref="G7:G8"/>
    <mergeCell ref="A20:J20"/>
    <mergeCell ref="B3:J3"/>
    <mergeCell ref="A5:J5"/>
    <mergeCell ref="H7:H8"/>
    <mergeCell ref="I7:I8"/>
    <mergeCell ref="A7:A8"/>
    <mergeCell ref="J7:J8"/>
    <mergeCell ref="C7:E7"/>
    <mergeCell ref="B7:B8"/>
    <mergeCell ref="F7:F8"/>
  </mergeCells>
  <printOptions horizontalCentered="1"/>
  <pageMargins left="0.31496062992125984" right="0.31496062992125984" top="0.59055118110236227" bottom="0.19685039370078741" header="0.31496062992125984" footer="0.31496062992125984"/>
  <pageSetup paperSize="9" scale="73"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Приложение 1</vt:lpstr>
      <vt:lpstr>'Приложение 1'!_ftn1</vt:lpstr>
      <vt:lpstr>'Приложение 1'!_ftnref1</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Волкова</dc:creator>
  <cp:lastModifiedBy>Коломиец</cp:lastModifiedBy>
  <cp:lastPrinted>2018-07-25T01:13:22Z</cp:lastPrinted>
  <dcterms:created xsi:type="dcterms:W3CDTF">2017-05-02T03:00:07Z</dcterms:created>
  <dcterms:modified xsi:type="dcterms:W3CDTF">2020-04-29T06:12:02Z</dcterms:modified>
</cp:coreProperties>
</file>